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ЭтаКнига"/>
  <mc:AlternateContent xmlns:mc="http://schemas.openxmlformats.org/markup-compatibility/2006">
    <mc:Choice Requires="x15">
      <x15ac:absPath xmlns:x15ac="http://schemas.microsoft.com/office/spreadsheetml/2010/11/ac" url="\\10.5.2.40\kinopark\РАБОЧАЯ\Управление закупок\Закупочная документация\Погрузо разгрузочные и такелажные услуги_11.11.2025\"/>
    </mc:Choice>
  </mc:AlternateContent>
  <xr:revisionPtr revIDLastSave="0" documentId="13_ncr:1_{382A570B-D579-4B4E-AEEB-EF16F7B20258}" xr6:coauthVersionLast="45" xr6:coauthVersionMax="45" xr10:uidLastSave="{00000000-0000-0000-0000-000000000000}"/>
  <bookViews>
    <workbookView xWindow="-38520" yWindow="-4665" windowWidth="38640" windowHeight="21120" xr2:uid="{00000000-000D-0000-FFFF-FFFF00000000}"/>
  </bookViews>
  <sheets>
    <sheet name="Расчет НМЦД" sheetId="2" r:id="rId1"/>
  </sheets>
  <definedNames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"000000000000"&amp;MID(1/2,2,1)&amp;"00"</definedName>
    <definedName name="n0x">IF(n_3=1,n_2,n_3&amp;n_1)</definedName>
    <definedName name="n1x">IF(n_3=1,n_2,n_3&amp;n_5)</definedName>
    <definedName name="мил">{0,"овz";1,"z";2,"аz";5,"овz"}</definedName>
    <definedName name="НДС">#REF!</definedName>
    <definedName name="НМЦК">#REF!</definedName>
    <definedName name="_xlnm.Print_Area" localSheetId="0">'Расчет НМЦД'!$A$1:$K$30</definedName>
    <definedName name="Прописью">#REF!</definedName>
    <definedName name="Прописью1">#REF!</definedName>
    <definedName name="СтавкаНДС">#REF!</definedName>
    <definedName name="СуммаНДС">#REF!</definedName>
    <definedName name="тыс">{0,"тысячz";1,"тысячаz";2,"тысячиz";5,"тысячz"}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ARRAYTEXT_WF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4" i="2" l="1"/>
  <c r="K22" i="2"/>
  <c r="K21" i="2"/>
  <c r="K19" i="2"/>
  <c r="I19" i="2"/>
  <c r="H19" i="2"/>
  <c r="G19" i="2"/>
  <c r="K17" i="2"/>
  <c r="F17" i="2"/>
  <c r="E17" i="2"/>
  <c r="D17" i="2"/>
  <c r="K16" i="2"/>
  <c r="I16" i="2"/>
  <c r="F16" i="2"/>
  <c r="E16" i="2"/>
  <c r="D16" i="2"/>
  <c r="K14" i="2"/>
  <c r="I14" i="2"/>
  <c r="H14" i="2"/>
  <c r="G14" i="2"/>
  <c r="K12" i="2"/>
  <c r="F12" i="2"/>
  <c r="E12" i="2"/>
  <c r="D12" i="2"/>
  <c r="K11" i="2"/>
  <c r="I11" i="2"/>
  <c r="F11" i="2"/>
  <c r="E11" i="2"/>
  <c r="D11" i="2"/>
</calcChain>
</file>

<file path=xl/sharedStrings.xml><?xml version="1.0" encoding="utf-8"?>
<sst xmlns="http://schemas.openxmlformats.org/spreadsheetml/2006/main" count="131" uniqueCount="38">
  <si>
    <t>Приложение к Протоколу начальной (максимальной) цены договора (цены лота)</t>
  </si>
  <si>
    <t>Расчет начальной (максимальной) цены договора 
на оказание погрузочно-разгрузочных и такелажных услуг 
 с использованием метода анализа рыночной стоимости закупаемых товаров, работ, услуг</t>
  </si>
  <si>
    <t xml:space="preserve">Способ определения поставщика (подрядчика, исполнителя) - Запрос предложений </t>
  </si>
  <si>
    <t>Категории</t>
  </si>
  <si>
    <t xml:space="preserve">Основные
характеристики
</t>
  </si>
  <si>
    <t>Единица измерения</t>
  </si>
  <si>
    <t>Цена за единицу</t>
  </si>
  <si>
    <t>Контроль сопоставимости финансовых условий</t>
  </si>
  <si>
    <t>Количество работ, услуг</t>
  </si>
  <si>
    <t>Стоимость работ, услуг</t>
  </si>
  <si>
    <t>Источники информации</t>
  </si>
  <si>
    <t>Средняя цена</t>
  </si>
  <si>
    <t>Коэффициент вариации</t>
  </si>
  <si>
    <t>Различия между максимальной и мининимальной ценой (в %)</t>
  </si>
  <si>
    <t>КП 1</t>
  </si>
  <si>
    <t>КП 2</t>
  </si>
  <si>
    <t>КП 3</t>
  </si>
  <si>
    <t>Цена за единицу работы, услуги без учета налога на добавленную стоимость</t>
  </si>
  <si>
    <t>Погрузочно-разгрузочные услуги</t>
  </si>
  <si>
    <t>чел./час</t>
  </si>
  <si>
    <t>х</t>
  </si>
  <si>
    <t>Сумма налога на добавленную стоимость (рублей)</t>
  </si>
  <si>
    <t>Ставка налога на добавленную (процентов)</t>
  </si>
  <si>
    <t>20</t>
  </si>
  <si>
    <t>Цена за единицу работы, услуги с учетом налога на добавленную стоимость</t>
  </si>
  <si>
    <t>Количество</t>
  </si>
  <si>
    <t>Такелажные услуги</t>
  </si>
  <si>
    <t>20%</t>
  </si>
  <si>
    <t>Итого начальная (максимальная) цена контракта (цена лота), начальная цена единицы работы, услуги, начальная сумма цен единиц работ, услуг без учета налога на добавленную стоимость</t>
  </si>
  <si>
    <t>Итого начальная максимальная) цена контракта (цена лота), начальная цена единицы работы, услуги, начальная сумма цен единиц работ, услуг с учетом налога на добавленную стоимость</t>
  </si>
  <si>
    <t>Дата сбора данных</t>
  </si>
  <si>
    <t>Срок действия цен</t>
  </si>
  <si>
    <t>6 месяцев</t>
  </si>
  <si>
    <t>Максимально значение цены договора составляет: 5 000 000 (пять миллионов) рублей 00 копеек, в том числе НДС 20%.</t>
  </si>
  <si>
    <t>Сумма цен единиц услуг составляет: 1 500 (Одна тысяча пятьсот) рублей 00 копеек, в том числе НДС 20%.</t>
  </si>
  <si>
    <t>Начальник управления развития и логистики складского комплекса</t>
  </si>
  <si>
    <t>И.М. Боташев</t>
  </si>
  <si>
    <t xml:space="preserve">Дата составления таблицы "10" октября 2025 г.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</si>
</sst>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\ ##0.00_р_._-;\-* #\ ##0.00_р_._-;_-* &quot;-&quot;??_р_._-;_-@_-"/>
    <numFmt numFmtId="165" formatCode="#\ ##0.00"/>
    <numFmt numFmtId="166" formatCode="#\ ##0.00\ _₽"/>
    <numFmt numFmtId="167" formatCode="dd\.mm\.yyyy"/>
    <numFmt numFmtId="168" formatCode="#\ ##0.00&quot;р.&quot;"/>
  </numFmts>
  <fonts count="14" x14ac:knownFonts="1">
    <font>
      <sz val="11"/>
      <color theme="1"/>
      <name val="Calibri"/>
      <charset val="204"/>
      <scheme val="minor"/>
    </font>
    <font>
      <sz val="11"/>
      <color theme="1"/>
      <name val="Calibri"/>
      <charset val="204"/>
      <scheme val="minor"/>
    </font>
    <font>
      <sz val="12"/>
      <color theme="1"/>
      <name val="Times New Roman"/>
      <charset val="204"/>
    </font>
    <font>
      <sz val="14"/>
      <color theme="1"/>
      <name val="Times New Roman"/>
      <charset val="204"/>
    </font>
    <font>
      <sz val="14"/>
      <color rgb="FF000000"/>
      <name val="Times New Roman"/>
      <charset val="204"/>
    </font>
    <font>
      <sz val="14"/>
      <color indexed="8"/>
      <name val="Times New Roman"/>
      <charset val="204"/>
    </font>
    <font>
      <sz val="14"/>
      <name val="Times New Roman"/>
      <charset val="204"/>
    </font>
    <font>
      <i/>
      <sz val="14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4"/>
      <color theme="1"/>
      <name val="Times New Roman"/>
      <charset val="204"/>
    </font>
    <font>
      <sz val="11"/>
      <color indexed="8"/>
      <name val="Calibri"/>
      <charset val="204"/>
    </font>
    <font>
      <sz val="10"/>
      <name val="Arial"/>
      <charset val="204"/>
    </font>
    <font>
      <sz val="8"/>
      <name val="Arial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10" fillId="0" borderId="0"/>
    <xf numFmtId="0" fontId="11" fillId="0" borderId="0"/>
    <xf numFmtId="0" fontId="12" fillId="0" borderId="0">
      <alignment horizontal="left"/>
    </xf>
    <xf numFmtId="0" fontId="13" fillId="0" borderId="0"/>
    <xf numFmtId="0" fontId="12" fillId="0" borderId="0"/>
    <xf numFmtId="0" fontId="1" fillId="0" borderId="0"/>
    <xf numFmtId="0" fontId="1" fillId="0" borderId="0"/>
    <xf numFmtId="0" fontId="13" fillId="0" borderId="0"/>
    <xf numFmtId="164" fontId="11" fillId="0" borderId="0" applyFill="0" applyBorder="0" applyAlignment="0" applyProtection="0"/>
  </cellStyleXfs>
  <cellXfs count="66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Border="1"/>
    <xf numFmtId="0" fontId="3" fillId="0" borderId="13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vertical="center" wrapText="1"/>
    </xf>
    <xf numFmtId="165" fontId="5" fillId="0" borderId="13" xfId="8" applyNumberFormat="1" applyFont="1" applyFill="1" applyBorder="1" applyAlignment="1">
      <alignment horizontal="center" vertical="center"/>
    </xf>
    <xf numFmtId="10" fontId="6" fillId="0" borderId="13" xfId="0" applyNumberFormat="1" applyFont="1" applyFill="1" applyBorder="1" applyAlignment="1">
      <alignment horizontal="center" vertical="center" wrapText="1"/>
    </xf>
    <xf numFmtId="165" fontId="4" fillId="0" borderId="13" xfId="0" applyNumberFormat="1" applyFont="1" applyFill="1" applyBorder="1" applyAlignment="1">
      <alignment horizontal="center" vertical="center"/>
    </xf>
    <xf numFmtId="9" fontId="6" fillId="0" borderId="13" xfId="0" applyNumberFormat="1" applyFont="1" applyFill="1" applyBorder="1" applyAlignment="1">
      <alignment horizontal="center" vertical="center" wrapText="1"/>
    </xf>
    <xf numFmtId="165" fontId="4" fillId="0" borderId="13" xfId="6" applyNumberFormat="1" applyFont="1" applyFill="1" applyBorder="1" applyAlignment="1">
      <alignment horizontal="center" vertical="center" wrapText="1" shrinkToFit="1"/>
    </xf>
    <xf numFmtId="165" fontId="3" fillId="0" borderId="13" xfId="0" applyNumberFormat="1" applyFont="1" applyFill="1" applyBorder="1" applyAlignment="1">
      <alignment horizontal="center" vertical="center" wrapText="1"/>
    </xf>
    <xf numFmtId="166" fontId="3" fillId="2" borderId="13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167" fontId="3" fillId="2" borderId="13" xfId="0" applyNumberFormat="1" applyFont="1" applyFill="1" applyBorder="1" applyAlignment="1">
      <alignment horizontal="center" vertical="center"/>
    </xf>
    <xf numFmtId="49" fontId="3" fillId="2" borderId="13" xfId="6" applyNumberFormat="1" applyFont="1" applyFill="1" applyBorder="1" applyAlignment="1">
      <alignment horizontal="center" vertical="center"/>
    </xf>
    <xf numFmtId="0" fontId="3" fillId="0" borderId="0" xfId="1" applyFont="1" applyFill="1"/>
    <xf numFmtId="0" fontId="8" fillId="0" borderId="0" xfId="0" applyFont="1" applyFill="1"/>
    <xf numFmtId="167" fontId="2" fillId="0" borderId="0" xfId="0" applyNumberFormat="1" applyFont="1" applyFill="1"/>
    <xf numFmtId="0" fontId="3" fillId="0" borderId="5" xfId="0" applyFont="1" applyFill="1" applyBorder="1" applyAlignment="1">
      <alignment horizontal="center" vertical="center"/>
    </xf>
    <xf numFmtId="165" fontId="6" fillId="0" borderId="13" xfId="0" applyNumberFormat="1" applyFont="1" applyFill="1" applyBorder="1" applyAlignment="1">
      <alignment horizontal="center" vertical="center" wrapText="1"/>
    </xf>
    <xf numFmtId="0" fontId="6" fillId="0" borderId="13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Alignment="1"/>
    <xf numFmtId="166" fontId="4" fillId="0" borderId="13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0" fontId="3" fillId="0" borderId="0" xfId="0" applyFont="1" applyFill="1" applyAlignment="1">
      <alignment vertical="top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68" fontId="3" fillId="0" borderId="0" xfId="1" applyNumberFormat="1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1" fontId="5" fillId="0" borderId="2" xfId="8" applyNumberFormat="1" applyFont="1" applyFill="1" applyBorder="1" applyAlignment="1">
      <alignment horizontal="center" vertical="center" wrapText="1"/>
    </xf>
    <xf numFmtId="1" fontId="5" fillId="0" borderId="8" xfId="8" applyNumberFormat="1" applyFont="1" applyFill="1" applyBorder="1" applyAlignment="1">
      <alignment horizontal="center" vertical="center" wrapText="1"/>
    </xf>
    <xf numFmtId="1" fontId="5" fillId="0" borderId="12" xfId="8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top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</cellXfs>
  <cellStyles count="10">
    <cellStyle name="Excel Built-in Normal" xfId="1" xr:uid="{00000000-0005-0000-0000-000031000000}"/>
    <cellStyle name="Обычный" xfId="0" builtinId="0"/>
    <cellStyle name="Обычный 17" xfId="2" xr:uid="{00000000-0005-0000-0000-000032000000}"/>
    <cellStyle name="Обычный 2" xfId="3" xr:uid="{00000000-0005-0000-0000-000033000000}"/>
    <cellStyle name="Обычный 2 2" xfId="4" xr:uid="{00000000-0005-0000-0000-000034000000}"/>
    <cellStyle name="Обычный 3" xfId="5" xr:uid="{00000000-0005-0000-0000-000035000000}"/>
    <cellStyle name="Обычный 4" xfId="6" xr:uid="{00000000-0005-0000-0000-000036000000}"/>
    <cellStyle name="Обычный 5" xfId="7" xr:uid="{00000000-0005-0000-0000-000037000000}"/>
    <cellStyle name="Обычный_Лист1" xfId="8" xr:uid="{00000000-0005-0000-0000-000038000000}"/>
    <cellStyle name="Финансовый 2" xfId="9" xr:uid="{00000000-0005-0000-0000-00003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32"/>
  <sheetViews>
    <sheetView tabSelected="1" view="pageBreakPreview" topLeftCell="A22" zoomScale="90" zoomScaleNormal="90" workbookViewId="0">
      <selection activeCell="G5" sqref="G5:K5"/>
    </sheetView>
  </sheetViews>
  <sheetFormatPr defaultColWidth="9.109375" defaultRowHeight="15.6" x14ac:dyDescent="0.3"/>
  <cols>
    <col min="1" max="1" width="35.5546875" style="2" customWidth="1"/>
    <col min="2" max="2" width="32.44140625" style="2" customWidth="1"/>
    <col min="3" max="3" width="15.88671875" style="2" customWidth="1"/>
    <col min="4" max="4" width="22.44140625" style="2" customWidth="1"/>
    <col min="5" max="5" width="23" style="2" customWidth="1"/>
    <col min="6" max="7" width="22.44140625" style="2" customWidth="1"/>
    <col min="8" max="8" width="37.44140625" style="2" customWidth="1"/>
    <col min="9" max="9" width="20.44140625" style="3" customWidth="1"/>
    <col min="10" max="10" width="16.44140625" style="2" customWidth="1"/>
    <col min="11" max="11" width="22.109375" style="2" customWidth="1"/>
    <col min="12" max="12" width="14" style="2" customWidth="1"/>
    <col min="13" max="13" width="11.88671875" style="2" customWidth="1"/>
    <col min="14" max="16384" width="9.109375" style="2"/>
  </cols>
  <sheetData>
    <row r="1" spans="1:12" ht="24.75" customHeight="1" x14ac:dyDescent="0.3">
      <c r="G1" s="60" t="s">
        <v>0</v>
      </c>
      <c r="H1" s="60"/>
      <c r="I1" s="60"/>
      <c r="J1" s="60"/>
      <c r="K1" s="60"/>
    </row>
    <row r="2" spans="1:12" ht="68.25" customHeight="1" x14ac:dyDescent="0.3">
      <c r="A2" s="61" t="s">
        <v>1</v>
      </c>
      <c r="B2" s="61"/>
      <c r="C2" s="61"/>
      <c r="D2" s="61"/>
      <c r="E2" s="61"/>
      <c r="F2" s="61"/>
      <c r="G2" s="61"/>
      <c r="H2" s="61"/>
      <c r="I2" s="61"/>
      <c r="J2" s="61"/>
      <c r="K2" s="61"/>
    </row>
    <row r="3" spans="1:12" ht="15" hidden="1" customHeight="1" x14ac:dyDescent="0.3">
      <c r="A3" s="62"/>
      <c r="B3" s="62"/>
      <c r="C3" s="62"/>
      <c r="D3" s="62"/>
      <c r="E3" s="62"/>
      <c r="F3" s="62"/>
      <c r="G3" s="62"/>
      <c r="H3" s="62"/>
      <c r="I3" s="63"/>
      <c r="J3" s="62"/>
      <c r="K3" s="62"/>
    </row>
    <row r="4" spans="1:12" ht="12.75" customHeight="1" x14ac:dyDescent="0.3">
      <c r="A4" s="64"/>
      <c r="B4" s="64"/>
      <c r="C4" s="64"/>
      <c r="D4" s="64"/>
      <c r="E4" s="64"/>
      <c r="F4" s="64"/>
      <c r="G4" s="64"/>
      <c r="H4" s="64"/>
      <c r="I4" s="64"/>
      <c r="J4" s="64"/>
      <c r="K4" s="64"/>
    </row>
    <row r="5" spans="1:12" ht="51" customHeight="1" x14ac:dyDescent="0.3">
      <c r="A5" s="4"/>
      <c r="B5" s="4"/>
      <c r="C5" s="4"/>
      <c r="D5" s="4"/>
      <c r="E5" s="4"/>
      <c r="F5" s="4"/>
      <c r="G5" s="65" t="s">
        <v>2</v>
      </c>
      <c r="H5" s="65"/>
      <c r="I5" s="65"/>
      <c r="J5" s="65"/>
      <c r="K5" s="65"/>
    </row>
    <row r="6" spans="1:12" ht="37.5" customHeight="1" x14ac:dyDescent="0.3">
      <c r="A6" s="34" t="s">
        <v>3</v>
      </c>
      <c r="B6" s="34" t="s">
        <v>4</v>
      </c>
      <c r="C6" s="34" t="s">
        <v>5</v>
      </c>
      <c r="D6" s="40" t="s">
        <v>6</v>
      </c>
      <c r="E6" s="41"/>
      <c r="F6" s="42"/>
      <c r="G6" s="56" t="s">
        <v>7</v>
      </c>
      <c r="H6" s="57"/>
      <c r="I6" s="6" t="s">
        <v>6</v>
      </c>
      <c r="J6" s="34" t="s">
        <v>8</v>
      </c>
      <c r="K6" s="34" t="s">
        <v>9</v>
      </c>
    </row>
    <row r="7" spans="1:12" ht="15.75" customHeight="1" x14ac:dyDescent="0.3">
      <c r="A7" s="35"/>
      <c r="B7" s="35"/>
      <c r="C7" s="35"/>
      <c r="D7" s="50" t="s">
        <v>10</v>
      </c>
      <c r="E7" s="51"/>
      <c r="F7" s="52"/>
      <c r="G7" s="58"/>
      <c r="H7" s="59"/>
      <c r="I7" s="34" t="s">
        <v>11</v>
      </c>
      <c r="J7" s="35"/>
      <c r="K7" s="35"/>
    </row>
    <row r="8" spans="1:12" ht="32.25" customHeight="1" x14ac:dyDescent="0.3">
      <c r="A8" s="35"/>
      <c r="B8" s="35"/>
      <c r="C8" s="35"/>
      <c r="D8" s="53"/>
      <c r="E8" s="54"/>
      <c r="F8" s="55"/>
      <c r="G8" s="34" t="s">
        <v>12</v>
      </c>
      <c r="H8" s="34" t="s">
        <v>13</v>
      </c>
      <c r="I8" s="35"/>
      <c r="J8" s="35"/>
      <c r="K8" s="35"/>
    </row>
    <row r="9" spans="1:12" ht="24" customHeight="1" x14ac:dyDescent="0.3">
      <c r="A9" s="36"/>
      <c r="B9" s="36"/>
      <c r="C9" s="36"/>
      <c r="D9" s="5" t="s">
        <v>14</v>
      </c>
      <c r="E9" s="5" t="s">
        <v>15</v>
      </c>
      <c r="F9" s="5" t="s">
        <v>16</v>
      </c>
      <c r="G9" s="36"/>
      <c r="H9" s="36"/>
      <c r="I9" s="36"/>
      <c r="J9" s="36"/>
      <c r="K9" s="36"/>
    </row>
    <row r="10" spans="1:12" ht="18" x14ac:dyDescent="0.3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  <c r="H10" s="6">
        <v>8</v>
      </c>
      <c r="I10" s="5">
        <v>9</v>
      </c>
      <c r="J10" s="5">
        <v>10</v>
      </c>
      <c r="K10" s="22">
        <v>11</v>
      </c>
    </row>
    <row r="11" spans="1:12" ht="56.25" customHeight="1" x14ac:dyDescent="0.3">
      <c r="A11" s="7" t="s">
        <v>17</v>
      </c>
      <c r="B11" s="37" t="s">
        <v>18</v>
      </c>
      <c r="C11" s="34" t="s">
        <v>19</v>
      </c>
      <c r="D11" s="8">
        <f>D14-D12</f>
        <v>498.33333333333297</v>
      </c>
      <c r="E11" s="8">
        <f t="shared" ref="E11" si="0">E14-E12</f>
        <v>500</v>
      </c>
      <c r="F11" s="8">
        <f t="shared" ref="F11" si="1">F14-F12</f>
        <v>491.66666666666703</v>
      </c>
      <c r="G11" s="9" t="s">
        <v>20</v>
      </c>
      <c r="H11" s="9" t="s">
        <v>20</v>
      </c>
      <c r="I11" s="23">
        <f>ROUND((D11+E11+F11)/3,2)</f>
        <v>496.67</v>
      </c>
      <c r="J11" s="24" t="s">
        <v>20</v>
      </c>
      <c r="K11" s="8">
        <f t="shared" ref="K11" si="2">K14-K12</f>
        <v>496.66666666666703</v>
      </c>
    </row>
    <row r="12" spans="1:12" s="1" customFormat="1" ht="66" customHeight="1" x14ac:dyDescent="0.3">
      <c r="A12" s="7" t="s">
        <v>21</v>
      </c>
      <c r="B12" s="38"/>
      <c r="C12" s="35"/>
      <c r="D12" s="10">
        <f>D14*20/120</f>
        <v>99.6666666666667</v>
      </c>
      <c r="E12" s="10">
        <f t="shared" ref="E12:F12" si="3">E14*20/120</f>
        <v>100</v>
      </c>
      <c r="F12" s="10">
        <f t="shared" si="3"/>
        <v>98.3333333333333</v>
      </c>
      <c r="G12" s="9" t="s">
        <v>20</v>
      </c>
      <c r="H12" s="9" t="s">
        <v>20</v>
      </c>
      <c r="I12" s="23" t="s">
        <v>20</v>
      </c>
      <c r="J12" s="9" t="s">
        <v>20</v>
      </c>
      <c r="K12" s="10">
        <f>K14*20/120</f>
        <v>99.3333333333333</v>
      </c>
    </row>
    <row r="13" spans="1:12" s="1" customFormat="1" ht="50.25" customHeight="1" x14ac:dyDescent="0.3">
      <c r="A13" s="7" t="s">
        <v>22</v>
      </c>
      <c r="B13" s="38"/>
      <c r="C13" s="35"/>
      <c r="D13" s="11">
        <v>0.2</v>
      </c>
      <c r="E13" s="11">
        <v>0.2</v>
      </c>
      <c r="F13" s="11">
        <v>0.2</v>
      </c>
      <c r="G13" s="9" t="s">
        <v>20</v>
      </c>
      <c r="H13" s="9" t="s">
        <v>20</v>
      </c>
      <c r="I13" s="23" t="s">
        <v>20</v>
      </c>
      <c r="J13" s="9" t="s">
        <v>20</v>
      </c>
      <c r="K13" s="15" t="s">
        <v>23</v>
      </c>
    </row>
    <row r="14" spans="1:12" s="1" customFormat="1" ht="67.5" customHeight="1" x14ac:dyDescent="0.3">
      <c r="A14" s="7" t="s">
        <v>24</v>
      </c>
      <c r="B14" s="39"/>
      <c r="C14" s="36"/>
      <c r="D14" s="12">
        <v>598</v>
      </c>
      <c r="E14" s="12">
        <v>600</v>
      </c>
      <c r="F14" s="12">
        <v>590</v>
      </c>
      <c r="G14" s="13">
        <f>_xlfn.STDEV.S(D14,E14,F14)/I14*100</f>
        <v>0.887836010424359</v>
      </c>
      <c r="H14" s="14">
        <f>(MAX(D14:F14)*100/MIN(D14:F14))-100</f>
        <v>1.6949152542372901</v>
      </c>
      <c r="I14" s="23">
        <f>ROUND((D14+E14+F14)/3,2)</f>
        <v>596</v>
      </c>
      <c r="J14" s="24">
        <v>1</v>
      </c>
      <c r="K14" s="23">
        <f>I14*D15*J14</f>
        <v>596</v>
      </c>
    </row>
    <row r="15" spans="1:12" ht="30" customHeight="1" x14ac:dyDescent="0.3">
      <c r="A15" s="7" t="s">
        <v>25</v>
      </c>
      <c r="B15" s="9"/>
      <c r="C15" s="9"/>
      <c r="D15" s="43">
        <v>1</v>
      </c>
      <c r="E15" s="44"/>
      <c r="F15" s="45"/>
      <c r="G15" s="9" t="s">
        <v>20</v>
      </c>
      <c r="H15" s="9" t="s">
        <v>20</v>
      </c>
      <c r="I15" s="23" t="s">
        <v>20</v>
      </c>
      <c r="J15" s="9" t="s">
        <v>20</v>
      </c>
      <c r="K15" s="9" t="s">
        <v>20</v>
      </c>
      <c r="L15" s="2">
        <v>2</v>
      </c>
    </row>
    <row r="16" spans="1:12" ht="56.25" customHeight="1" x14ac:dyDescent="0.3">
      <c r="A16" s="7" t="s">
        <v>17</v>
      </c>
      <c r="B16" s="37" t="s">
        <v>26</v>
      </c>
      <c r="C16" s="34" t="s">
        <v>19</v>
      </c>
      <c r="D16" s="8">
        <f>D19-D17</f>
        <v>718.33333333333303</v>
      </c>
      <c r="E16" s="8">
        <f t="shared" ref="E16:F16" si="4">E19-E17</f>
        <v>791.66666666666697</v>
      </c>
      <c r="F16" s="8">
        <f t="shared" si="4"/>
        <v>750</v>
      </c>
      <c r="G16" s="9" t="s">
        <v>20</v>
      </c>
      <c r="H16" s="9" t="s">
        <v>20</v>
      </c>
      <c r="I16" s="23">
        <f>ROUND((D16+E16+F16)/3,2)</f>
        <v>753.33</v>
      </c>
      <c r="J16" s="24" t="s">
        <v>20</v>
      </c>
      <c r="K16" s="8">
        <f t="shared" ref="K16" si="5">K19-K17</f>
        <v>753.33333333333303</v>
      </c>
    </row>
    <row r="17" spans="1:13" s="1" customFormat="1" ht="66" customHeight="1" x14ac:dyDescent="0.3">
      <c r="A17" s="7" t="s">
        <v>21</v>
      </c>
      <c r="B17" s="38"/>
      <c r="C17" s="35"/>
      <c r="D17" s="10">
        <f>D19*20/120</f>
        <v>143.666666666667</v>
      </c>
      <c r="E17" s="10">
        <f t="shared" ref="E17:F17" si="6">E19*20/120</f>
        <v>158.333333333333</v>
      </c>
      <c r="F17" s="10">
        <f t="shared" si="6"/>
        <v>150</v>
      </c>
      <c r="G17" s="9" t="s">
        <v>20</v>
      </c>
      <c r="H17" s="9" t="s">
        <v>20</v>
      </c>
      <c r="I17" s="23" t="s">
        <v>20</v>
      </c>
      <c r="J17" s="9" t="s">
        <v>20</v>
      </c>
      <c r="K17" s="10">
        <f>K19*20/120</f>
        <v>150.666666666667</v>
      </c>
    </row>
    <row r="18" spans="1:13" s="1" customFormat="1" ht="50.25" customHeight="1" x14ac:dyDescent="0.3">
      <c r="A18" s="7" t="s">
        <v>22</v>
      </c>
      <c r="B18" s="38"/>
      <c r="C18" s="35"/>
      <c r="D18" s="11">
        <v>0.2</v>
      </c>
      <c r="E18" s="11">
        <v>0.2</v>
      </c>
      <c r="F18" s="11">
        <v>0.2</v>
      </c>
      <c r="G18" s="9" t="s">
        <v>20</v>
      </c>
      <c r="H18" s="9" t="s">
        <v>20</v>
      </c>
      <c r="I18" s="23" t="s">
        <v>20</v>
      </c>
      <c r="J18" s="9" t="s">
        <v>20</v>
      </c>
      <c r="K18" s="15" t="s">
        <v>27</v>
      </c>
    </row>
    <row r="19" spans="1:13" s="1" customFormat="1" ht="67.5" customHeight="1" x14ac:dyDescent="0.3">
      <c r="A19" s="7" t="s">
        <v>24</v>
      </c>
      <c r="B19" s="39"/>
      <c r="C19" s="36"/>
      <c r="D19" s="12">
        <v>862</v>
      </c>
      <c r="E19" s="12">
        <v>950</v>
      </c>
      <c r="F19" s="12">
        <v>900</v>
      </c>
      <c r="G19" s="13">
        <f>_xlfn.STDEV.S(D19,E19,F19)/I19*100</f>
        <v>4.88231780768007</v>
      </c>
      <c r="H19" s="14">
        <f>(MAX(D19:F19)*100/MIN(D19:F19))-100</f>
        <v>10.2088167053364</v>
      </c>
      <c r="I19" s="23">
        <f>ROUND((D19+E19+F19)/3,2)</f>
        <v>904</v>
      </c>
      <c r="J19" s="24">
        <v>1</v>
      </c>
      <c r="K19" s="23">
        <f>I19*D20*J19</f>
        <v>904</v>
      </c>
    </row>
    <row r="20" spans="1:13" ht="30" customHeight="1" x14ac:dyDescent="0.3">
      <c r="A20" s="7" t="s">
        <v>25</v>
      </c>
      <c r="B20" s="9"/>
      <c r="C20" s="9"/>
      <c r="D20" s="43">
        <v>1</v>
      </c>
      <c r="E20" s="44"/>
      <c r="F20" s="45"/>
      <c r="G20" s="9" t="s">
        <v>20</v>
      </c>
      <c r="H20" s="9" t="s">
        <v>20</v>
      </c>
      <c r="I20" s="23" t="s">
        <v>20</v>
      </c>
      <c r="J20" s="9" t="s">
        <v>20</v>
      </c>
      <c r="K20" s="9" t="s">
        <v>20</v>
      </c>
      <c r="L20" s="2">
        <v>2</v>
      </c>
    </row>
    <row r="21" spans="1:13" s="1" customFormat="1" ht="167.25" customHeight="1" x14ac:dyDescent="0.3">
      <c r="A21" s="7" t="s">
        <v>28</v>
      </c>
      <c r="B21" s="9" t="s">
        <v>20</v>
      </c>
      <c r="C21" s="9" t="s">
        <v>20</v>
      </c>
      <c r="D21" s="9" t="s">
        <v>20</v>
      </c>
      <c r="E21" s="9" t="s">
        <v>20</v>
      </c>
      <c r="F21" s="9" t="s">
        <v>20</v>
      </c>
      <c r="G21" s="9" t="s">
        <v>20</v>
      </c>
      <c r="H21" s="9" t="s">
        <v>20</v>
      </c>
      <c r="I21" s="9" t="s">
        <v>20</v>
      </c>
      <c r="J21" s="9" t="s">
        <v>20</v>
      </c>
      <c r="K21" s="8">
        <f t="shared" ref="K21" si="7">K24-K22</f>
        <v>1250</v>
      </c>
    </row>
    <row r="22" spans="1:13" s="1" customFormat="1" ht="66" customHeight="1" x14ac:dyDescent="0.3">
      <c r="A22" s="7" t="s">
        <v>21</v>
      </c>
      <c r="B22" s="9" t="s">
        <v>20</v>
      </c>
      <c r="C22" s="9" t="s">
        <v>20</v>
      </c>
      <c r="D22" s="9" t="s">
        <v>20</v>
      </c>
      <c r="E22" s="9" t="s">
        <v>20</v>
      </c>
      <c r="F22" s="9" t="s">
        <v>20</v>
      </c>
      <c r="G22" s="9" t="s">
        <v>20</v>
      </c>
      <c r="H22" s="9" t="s">
        <v>20</v>
      </c>
      <c r="I22" s="9" t="s">
        <v>20</v>
      </c>
      <c r="J22" s="9" t="s">
        <v>20</v>
      </c>
      <c r="K22" s="10">
        <f>K24*20/120</f>
        <v>250</v>
      </c>
    </row>
    <row r="23" spans="1:13" s="1" customFormat="1" ht="50.25" customHeight="1" x14ac:dyDescent="0.3">
      <c r="A23" s="7" t="s">
        <v>22</v>
      </c>
      <c r="B23" s="9" t="s">
        <v>20</v>
      </c>
      <c r="C23" s="9" t="s">
        <v>20</v>
      </c>
      <c r="D23" s="15" t="s">
        <v>20</v>
      </c>
      <c r="E23" s="15" t="s">
        <v>20</v>
      </c>
      <c r="F23" s="15" t="s">
        <v>20</v>
      </c>
      <c r="G23" s="9" t="s">
        <v>20</v>
      </c>
      <c r="H23" s="9" t="s">
        <v>20</v>
      </c>
      <c r="I23" s="9" t="s">
        <v>20</v>
      </c>
      <c r="J23" s="9" t="s">
        <v>20</v>
      </c>
      <c r="K23" s="15" t="s">
        <v>23</v>
      </c>
    </row>
    <row r="24" spans="1:13" s="1" customFormat="1" ht="155.25" customHeight="1" x14ac:dyDescent="0.3">
      <c r="A24" s="7" t="s">
        <v>29</v>
      </c>
      <c r="B24" s="9" t="s">
        <v>20</v>
      </c>
      <c r="C24" s="9" t="s">
        <v>20</v>
      </c>
      <c r="D24" s="9" t="s">
        <v>20</v>
      </c>
      <c r="E24" s="9" t="s">
        <v>20</v>
      </c>
      <c r="F24" s="9" t="s">
        <v>20</v>
      </c>
      <c r="G24" s="9" t="s">
        <v>20</v>
      </c>
      <c r="H24" s="9" t="s">
        <v>20</v>
      </c>
      <c r="I24" s="9" t="s">
        <v>20</v>
      </c>
      <c r="J24" s="9" t="s">
        <v>20</v>
      </c>
      <c r="K24" s="8">
        <f>SUMIF(A11:A26,"Цена за единицу работы, услуги с учетом налога на добавленную стоимость",K11:K26)</f>
        <v>1500</v>
      </c>
      <c r="L24" s="25"/>
    </row>
    <row r="25" spans="1:13" ht="30" customHeight="1" x14ac:dyDescent="0.3">
      <c r="A25" s="16" t="s">
        <v>30</v>
      </c>
      <c r="B25" s="6" t="s">
        <v>20</v>
      </c>
      <c r="C25" s="6" t="s">
        <v>20</v>
      </c>
      <c r="D25" s="17">
        <v>45940</v>
      </c>
      <c r="E25" s="17">
        <v>45940</v>
      </c>
      <c r="F25" s="17">
        <v>45940</v>
      </c>
      <c r="G25" s="9" t="s">
        <v>20</v>
      </c>
      <c r="H25" s="9" t="s">
        <v>20</v>
      </c>
      <c r="I25" s="26" t="s">
        <v>20</v>
      </c>
      <c r="J25" s="27" t="s">
        <v>20</v>
      </c>
      <c r="K25" s="9" t="s">
        <v>20</v>
      </c>
    </row>
    <row r="26" spans="1:13" ht="33" customHeight="1" x14ac:dyDescent="0.3">
      <c r="A26" s="16" t="s">
        <v>31</v>
      </c>
      <c r="B26" s="9" t="s">
        <v>20</v>
      </c>
      <c r="C26" s="9" t="s">
        <v>20</v>
      </c>
      <c r="D26" s="18" t="s">
        <v>32</v>
      </c>
      <c r="E26" s="18" t="s">
        <v>32</v>
      </c>
      <c r="F26" s="18" t="s">
        <v>32</v>
      </c>
      <c r="G26" s="9" t="s">
        <v>20</v>
      </c>
      <c r="H26" s="9" t="s">
        <v>20</v>
      </c>
      <c r="I26" s="9" t="s">
        <v>20</v>
      </c>
      <c r="J26" s="9" t="s">
        <v>20</v>
      </c>
      <c r="K26" s="9" t="s">
        <v>20</v>
      </c>
    </row>
    <row r="27" spans="1:13" ht="33" customHeight="1" x14ac:dyDescent="0.3">
      <c r="A27" s="46" t="s">
        <v>33</v>
      </c>
      <c r="B27" s="46"/>
      <c r="C27" s="46"/>
      <c r="D27" s="46"/>
      <c r="E27" s="46"/>
      <c r="F27" s="46"/>
      <c r="G27" s="46"/>
      <c r="H27" s="46"/>
      <c r="I27" s="46"/>
      <c r="J27" s="46"/>
      <c r="K27" s="47"/>
    </row>
    <row r="28" spans="1:13" ht="31.5" customHeight="1" x14ac:dyDescent="0.3">
      <c r="A28" s="48" t="s">
        <v>34</v>
      </c>
      <c r="B28" s="48"/>
      <c r="C28" s="48"/>
      <c r="D28" s="48"/>
      <c r="E28" s="48"/>
      <c r="F28" s="48"/>
      <c r="G28" s="48"/>
      <c r="H28" s="48"/>
      <c r="I28" s="48"/>
      <c r="J28" s="48"/>
      <c r="K28" s="49"/>
    </row>
    <row r="29" spans="1:13" ht="24.75" customHeight="1" x14ac:dyDescent="0.35">
      <c r="A29" s="30" t="s">
        <v>35</v>
      </c>
      <c r="B29" s="30"/>
      <c r="C29" s="30"/>
      <c r="D29" s="30"/>
      <c r="E29" s="30"/>
      <c r="F29" s="30"/>
      <c r="G29" s="30"/>
      <c r="H29" s="31"/>
      <c r="I29" s="31"/>
      <c r="J29" s="32" t="s">
        <v>36</v>
      </c>
      <c r="K29" s="32"/>
      <c r="L29" s="28"/>
      <c r="M29" s="28"/>
    </row>
    <row r="30" spans="1:13" ht="27.75" customHeight="1" x14ac:dyDescent="0.35">
      <c r="A30" s="33" t="s">
        <v>37</v>
      </c>
      <c r="B30" s="33"/>
      <c r="C30" s="33"/>
      <c r="D30" s="33"/>
      <c r="E30" s="33"/>
      <c r="F30" s="33"/>
      <c r="G30" s="33"/>
      <c r="H30" s="19"/>
      <c r="I30" s="19"/>
      <c r="J30" s="29"/>
      <c r="K30" s="29"/>
    </row>
    <row r="32" spans="1:13" x14ac:dyDescent="0.3">
      <c r="A32" s="20"/>
      <c r="D32" s="21"/>
    </row>
  </sheetData>
  <mergeCells count="28">
    <mergeCell ref="G1:K1"/>
    <mergeCell ref="A2:K2"/>
    <mergeCell ref="A3:K3"/>
    <mergeCell ref="A4:K4"/>
    <mergeCell ref="G5:K5"/>
    <mergeCell ref="D6:F6"/>
    <mergeCell ref="D15:F15"/>
    <mergeCell ref="D20:F20"/>
    <mergeCell ref="A27:K27"/>
    <mergeCell ref="A28:K28"/>
    <mergeCell ref="D7:F8"/>
    <mergeCell ref="G6:H7"/>
    <mergeCell ref="A29:G29"/>
    <mergeCell ref="H29:I29"/>
    <mergeCell ref="J29:K29"/>
    <mergeCell ref="A30:G30"/>
    <mergeCell ref="A6:A9"/>
    <mergeCell ref="B6:B9"/>
    <mergeCell ref="B11:B14"/>
    <mergeCell ref="B16:B19"/>
    <mergeCell ref="C6:C9"/>
    <mergeCell ref="C11:C14"/>
    <mergeCell ref="C16:C19"/>
    <mergeCell ref="G8:G9"/>
    <mergeCell ref="H8:H9"/>
    <mergeCell ref="I7:I9"/>
    <mergeCell ref="J6:J9"/>
    <mergeCell ref="K6:K9"/>
  </mergeCells>
  <pageMargins left="0.23622047244094499" right="0.23622047244094499" top="0.74803149606299202" bottom="0.74803149606299202" header="0.31496062992126" footer="0.31496062992126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НМЦД</vt:lpstr>
      <vt:lpstr>'Расчет НМЦД'!Область_печати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</dc:creator>
  <cp:lastModifiedBy>Анатолий</cp:lastModifiedBy>
  <cp:lastPrinted>2023-08-25T13:56:00Z</cp:lastPrinted>
  <dcterms:created xsi:type="dcterms:W3CDTF">2015-08-07T14:00:00Z</dcterms:created>
  <dcterms:modified xsi:type="dcterms:W3CDTF">2025-11-11T09:57:23Z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1049-12.2.0.23155</vt:lpwstr>
  </property>
  <property fmtid="{D5CDD505-2E9C-101B-9397-08002B2CF9AE}" pid="3" name="KSOReadingLayout">
    <vt:bool>false</vt:bool>
  </property>
  <property fmtid="{D5CDD505-2E9C-101B-9397-08002B2CF9AE}" pid="4" name="ICV">
    <vt:lpwstr>73B8223E91E74BD7B6B4BA8DC8FE934A_13</vt:lpwstr>
  </property>
</Properties>
</file>